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1"/>
  </bookViews>
  <sheets>
    <sheet name="balancesheet" sheetId="1" r:id="rId1"/>
    <sheet name="statement of equity" sheetId="2" r:id="rId2"/>
    <sheet name="incomestatement" sheetId="3" r:id="rId3"/>
    <sheet name="cashflow" sheetId="4" r:id="rId4"/>
  </sheets>
  <externalReferences>
    <externalReference r:id="rId7"/>
  </externalReferences>
  <definedNames>
    <definedName name="_xlnm.Print_Area" localSheetId="0">'balancesheet'!$A$1:$J$50</definedName>
    <definedName name="_xlnm.Print_Area" localSheetId="3">'cashflow'!$A$1:$F$58</definedName>
    <definedName name="_xlnm.Print_Area" localSheetId="2">'incomestatement'!$A$1:$K$48</definedName>
    <definedName name="_xlnm.Print_Area" localSheetId="1">'statement of equity'!$A$1:$P$132</definedName>
  </definedNames>
  <calcPr fullCalcOnLoad="1"/>
</workbook>
</file>

<file path=xl/sharedStrings.xml><?xml version="1.0" encoding="utf-8"?>
<sst xmlns="http://schemas.openxmlformats.org/spreadsheetml/2006/main" count="182" uniqueCount="117">
  <si>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</si>
  <si>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</si>
  <si>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</si>
  <si>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</si>
  <si>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</si>
  <si>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</si>
  <si>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</si>
  <si>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</si>
  <si>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</si>
  <si>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</si>
  <si>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</si>
  <si>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</si>
  <si>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</si>
  <si>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</si>
  <si>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</si>
  <si>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</si>
  <si>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</si>
  <si>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</si>
  <si>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</si>
  <si>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</si>
  <si>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</si>
  <si>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</si>
  <si>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</si>
  <si>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</si>
  <si>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</si>
  <si>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</si>
  <si>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</si>
  <si>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</si>
  <si>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At 1 April 2004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</si>
  <si>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</si>
  <si>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</si>
  <si>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</si>
  <si>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</si>
  <si>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</si>
  <si>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</si>
  <si>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</si>
  <si>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</si>
  <si>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</si>
  <si>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</si>
  <si>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</si>
  <si>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</si>
  <si>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</si>
  <si>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</si>
  <si>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</si>
  <si>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</si>
  <si>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</si>
  <si>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</si>
  <si>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</si>
  <si>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</si>
  <si>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</si>
  <si>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</si>
  <si>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</si>
  <si>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</si>
  <si>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</si>
  <si>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</si>
  <si>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</si>
  <si>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</si>
  <si>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 xml:space="preserve">Condensed consolidated cash flow statement </t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</si>
  <si>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</si>
  <si>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</si>
  <si>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</si>
  <si>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</si>
  <si>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</si>
  <si>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</si>
  <si>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</si>
  <si>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</si>
  <si>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</si>
  <si>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</si>
  <si>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</si>
  <si>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</si>
  <si>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</si>
  <si>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Net cash used in investing activities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</si>
  <si>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</si>
  <si>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</si>
  <si>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</si>
  <si>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</si>
  <si>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</si>
  <si>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</si>
  <si>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</si>
  <si>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</si>
  <si>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</si>
  <si>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</si>
  <si>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Bank Balance</t>
  </si>
  <si>
    <t>Short Term Deposit</t>
  </si>
  <si>
    <t>(Overdraft)</t>
  </si>
  <si>
    <t>Property, plant and equipment</t>
  </si>
  <si>
    <t>Current assets</t>
  </si>
  <si>
    <t>Trade debtors &amp; other receivables</t>
  </si>
  <si>
    <t>Cash and cash equivalents</t>
  </si>
  <si>
    <t>Current liabilities</t>
  </si>
  <si>
    <t>Borrowings</t>
  </si>
  <si>
    <t>Taxation</t>
  </si>
  <si>
    <t>Net current assets</t>
  </si>
  <si>
    <t>Financed by:-</t>
  </si>
  <si>
    <t>Capital and reserves</t>
  </si>
  <si>
    <t>Share capital</t>
  </si>
  <si>
    <t>Reserves</t>
  </si>
  <si>
    <t>Deferred taxation</t>
  </si>
  <si>
    <t>Long term &amp; deferred liabilities</t>
  </si>
  <si>
    <t>31.03.2005</t>
  </si>
  <si>
    <t>Deferred tax assets</t>
  </si>
  <si>
    <t>(The Condensed Consolidated Balance Sheets should read in conjunction with the Annual Report for the year ended 31st March 2005)</t>
  </si>
  <si>
    <t>At 1 April 2005</t>
  </si>
  <si>
    <t>(The Condensed Consolidated Cash Flow Statements should read in conjunction with the Annual Report for the year ended 31st March 2005)</t>
  </si>
  <si>
    <t>Condensed consolidated income statements</t>
  </si>
  <si>
    <t>30.06.2004</t>
  </si>
  <si>
    <t>for the quarter ended 30 June 2005</t>
  </si>
  <si>
    <t>30.06.2005</t>
  </si>
  <si>
    <t>30 June</t>
  </si>
  <si>
    <t>Condensed consolidated balance sheets as at 30 June 2005</t>
  </si>
  <si>
    <t>At 30 June 2005</t>
  </si>
  <si>
    <t xml:space="preserve">(The Condensed Consolidated Income Statements should read in conjunction with the Annual Report </t>
  </si>
  <si>
    <t xml:space="preserve">      for the year ended 31st March 2005)</t>
  </si>
  <si>
    <t>Net cash generated from operating activities</t>
  </si>
  <si>
    <t>Net cash generated from/(used in) financing activities</t>
  </si>
  <si>
    <t xml:space="preserve">                             (The Condensed Consolidated Balance Sheets should read in conjunction with the Annual Report for the year ended 31st March 2005)</t>
  </si>
  <si>
    <t>At 30 June 2004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</si>
</sst>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Border="0" applyAlignment="0">
      <protection/>
    </xf>
  </cellStyleXfs>
  <cellXfs count="138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3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3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3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41" fontId="8" fillId="0" borderId="0" xfId="22" applyNumberFormat="1" applyFont="1" applyProtection="1">
      <alignment/>
      <protection hidden="1"/>
    </xf>
    <xf numFmtId="167" fontId="0" fillId="0" borderId="0" xfId="15" applyNumberFormat="1" applyBorder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8" fillId="0" borderId="0" xfId="21" applyNumberFormat="1" applyFont="1" applyAlignment="1">
      <alignment/>
    </xf>
    <xf numFmtId="167" fontId="8" fillId="0" borderId="4" xfId="15" applyNumberFormat="1" applyFont="1" applyBorder="1" applyAlignment="1">
      <alignment/>
    </xf>
    <xf numFmtId="0" fontId="8" fillId="0" borderId="0" xfId="0" applyFont="1" applyAlignment="1" quotePrefix="1">
      <alignment/>
    </xf>
    <xf numFmtId="43" fontId="0" fillId="0" borderId="0" xfId="15" applyBorder="1" applyAlignment="1">
      <alignment/>
    </xf>
    <xf numFmtId="167" fontId="8" fillId="0" borderId="2" xfId="15" applyNumberFormat="1" applyFont="1" applyBorder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167" fontId="0" fillId="0" borderId="2" xfId="15" applyNumberFormat="1" applyBorder="1" applyAlignment="1">
      <alignment/>
    </xf>
    <xf numFmtId="0" fontId="3" fillId="0" borderId="0" xfId="0" applyFont="1" applyFill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168" fontId="19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41" fontId="8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41" fontId="22" fillId="0" borderId="1" xfId="0" applyNumberFormat="1" applyFont="1" applyBorder="1" applyAlignment="1">
      <alignment/>
    </xf>
    <xf numFmtId="41" fontId="15" fillId="0" borderId="5" xfId="0" applyNumberFormat="1" applyFont="1" applyFill="1" applyBorder="1" applyAlignment="1">
      <alignment/>
    </xf>
    <xf numFmtId="41" fontId="15" fillId="0" borderId="6" xfId="0" applyNumberFormat="1" applyFont="1" applyFill="1" applyBorder="1" applyAlignment="1">
      <alignment/>
    </xf>
    <xf numFmtId="41" fontId="22" fillId="0" borderId="7" xfId="0" applyNumberFormat="1" applyFont="1" applyBorder="1" applyAlignment="1">
      <alignment/>
    </xf>
    <xf numFmtId="169" fontId="15" fillId="0" borderId="5" xfId="0" applyNumberFormat="1" applyFont="1" applyFill="1" applyBorder="1" applyAlignment="1">
      <alignment/>
    </xf>
    <xf numFmtId="41" fontId="15" fillId="0" borderId="8" xfId="0" applyNumberFormat="1" applyFont="1" applyFill="1" applyBorder="1" applyAlignment="1">
      <alignment/>
    </xf>
    <xf numFmtId="41" fontId="15" fillId="0" borderId="7" xfId="0" applyNumberFormat="1" applyFont="1" applyFill="1" applyBorder="1" applyAlignment="1">
      <alignment/>
    </xf>
    <xf numFmtId="41" fontId="22" fillId="0" borderId="8" xfId="0" applyNumberFormat="1" applyFont="1" applyBorder="1" applyAlignment="1">
      <alignment/>
    </xf>
    <xf numFmtId="41" fontId="15" fillId="0" borderId="4" xfId="0" applyNumberFormat="1" applyFont="1" applyFill="1" applyBorder="1" applyAlignment="1">
      <alignment/>
    </xf>
    <xf numFmtId="41" fontId="15" fillId="0" borderId="2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Alignment="1">
      <alignment/>
    </xf>
    <xf numFmtId="41" fontId="15" fillId="0" borderId="0" xfId="0" applyNumberFormat="1" applyFont="1" applyFill="1" applyAlignment="1">
      <alignment/>
    </xf>
    <xf numFmtId="41" fontId="15" fillId="0" borderId="9" xfId="0" applyNumberFormat="1" applyFont="1" applyFill="1" applyBorder="1" applyAlignment="1">
      <alignment/>
    </xf>
    <xf numFmtId="168" fontId="7" fillId="0" borderId="0" xfId="0" applyNumberFormat="1" applyFont="1" applyFill="1" applyAlignment="1">
      <alignment horizontal="center"/>
    </xf>
    <xf numFmtId="41" fontId="8" fillId="0" borderId="4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9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8" fillId="0" borderId="6" xfId="0" applyNumberFormat="1" applyFont="1" applyFill="1" applyBorder="1" applyAlignment="1">
      <alignment/>
    </xf>
    <xf numFmtId="41" fontId="8" fillId="0" borderId="7" xfId="0" applyNumberFormat="1" applyFont="1" applyBorder="1" applyAlignment="1">
      <alignment/>
    </xf>
    <xf numFmtId="169" fontId="8" fillId="0" borderId="5" xfId="0" applyNumberFormat="1" applyFont="1" applyFill="1" applyBorder="1" applyAlignment="1">
      <alignment/>
    </xf>
    <xf numFmtId="41" fontId="8" fillId="0" borderId="7" xfId="0" applyNumberFormat="1" applyFont="1" applyFill="1" applyBorder="1" applyAlignment="1">
      <alignment/>
    </xf>
    <xf numFmtId="41" fontId="8" fillId="0" borderId="8" xfId="0" applyNumberFormat="1" applyFont="1" applyBorder="1" applyAlignment="1">
      <alignment/>
    </xf>
    <xf numFmtId="41" fontId="8" fillId="0" borderId="8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</cellXfs>
  <cellStyles count="12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CF" xfId="22"/>
    <cellStyle name="Normal_Prestima2001" xfId="23"/>
    <cellStyle name="Percent" xfId="24"/>
    <cellStyle name="STYLE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76200</xdr:rowOff>
    </xdr:from>
    <xdr:to>
      <xdr:col>5</xdr:col>
      <xdr:colOff>0</xdr:colOff>
      <xdr:row>25</xdr:row>
      <xdr:rowOff>76200</xdr:rowOff>
    </xdr:to>
    <xdr:sp>
      <xdr:nvSpPr>
        <xdr:cNvPr id="1" name="Line 1"/>
        <xdr:cNvSpPr>
          <a:spLocks/>
        </xdr:cNvSpPr>
      </xdr:nvSpPr>
      <xdr:spPr>
        <a:xfrm>
          <a:off x="4962525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>
      <xdr:nvSpPr>
        <xdr:cNvPr id="2" name="Line 2"/>
        <xdr:cNvSpPr>
          <a:spLocks/>
        </xdr:cNvSpPr>
      </xdr:nvSpPr>
      <xdr:spPr>
        <a:xfrm>
          <a:off x="6181725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76200</xdr:rowOff>
    </xdr:from>
    <xdr:to>
      <xdr:col>8</xdr:col>
      <xdr:colOff>0</xdr:colOff>
      <xdr:row>25</xdr:row>
      <xdr:rowOff>76200</xdr:rowOff>
    </xdr:to>
    <xdr:sp>
      <xdr:nvSpPr>
        <xdr:cNvPr id="3" name="Line 3"/>
        <xdr:cNvSpPr>
          <a:spLocks/>
        </xdr:cNvSpPr>
      </xdr:nvSpPr>
      <xdr:spPr>
        <a:xfrm>
          <a:off x="773430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76200</xdr:rowOff>
    </xdr:from>
    <xdr:to>
      <xdr:col>9</xdr:col>
      <xdr:colOff>0</xdr:colOff>
      <xdr:row>25</xdr:row>
      <xdr:rowOff>76200</xdr:rowOff>
    </xdr:to>
    <xdr:sp>
      <xdr:nvSpPr>
        <xdr:cNvPr id="4" name="Line 4"/>
        <xdr:cNvSpPr>
          <a:spLocks/>
        </xdr:cNvSpPr>
      </xdr:nvSpPr>
      <xdr:spPr>
        <a:xfrm>
          <a:off x="81629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>
      <xdr:nvSpPr>
        <xdr:cNvPr id="5" name="Line 5"/>
        <xdr:cNvSpPr>
          <a:spLocks/>
        </xdr:cNvSpPr>
      </xdr:nvSpPr>
      <xdr:spPr>
        <a:xfrm>
          <a:off x="6181725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zoomScaleNormal="60" workbookViewId="0" topLeftCell="A14">
      <selection activeCell="E49" sqref="E49"/>
    </sheetView>
  </sheetViews>
  <sheetFormatPr defaultColWidth="9.140625" defaultRowHeight="12.75"/>
  <cols>
    <col min="1" max="1" width="2.8515625" style="6" customWidth="1"/>
    <col min="2" max="2" width="55.140625" style="6" customWidth="1"/>
    <col min="3" max="3" width="8.421875" style="73" customWidth="1"/>
    <col min="4" max="4" width="8.00390625" style="73" customWidth="1"/>
    <col min="5" max="5" width="15.8515625" style="73" customWidth="1"/>
    <col min="6" max="6" width="2.421875" style="73" customWidth="1"/>
    <col min="7" max="7" width="15.8515625" style="73" customWidth="1"/>
    <col min="8" max="8" width="7.421875" style="73" customWidth="1"/>
    <col min="9" max="9" width="6.421875" style="73" customWidth="1"/>
    <col min="10" max="10" width="10.57421875" style="73" customWidth="1"/>
    <col min="11" max="16384" width="9.140625" style="73" customWidth="1"/>
  </cols>
  <sheetData>
    <row r="1" spans="1:4" ht="22.5">
      <c r="A1" s="71" t="s">
        <v>40</v>
      </c>
      <c r="B1" s="72"/>
      <c r="C1" s="72"/>
      <c r="D1" s="72"/>
    </row>
    <row r="2" spans="1:7" ht="20.25">
      <c r="A2" s="74" t="s">
        <v>41</v>
      </c>
      <c r="B2" s="75"/>
      <c r="C2" s="75"/>
      <c r="D2" s="75"/>
      <c r="E2" s="16"/>
      <c r="F2" s="16"/>
      <c r="G2" s="16"/>
    </row>
    <row r="3" spans="1:7" ht="20.25">
      <c r="A3" s="74" t="s">
        <v>42</v>
      </c>
      <c r="B3" s="76"/>
      <c r="C3" s="76"/>
      <c r="D3" s="76"/>
      <c r="E3" s="16"/>
      <c r="F3" s="16"/>
      <c r="G3" s="16"/>
    </row>
    <row r="4" spans="1:7" ht="20.25">
      <c r="A4" s="77"/>
      <c r="B4" s="77"/>
      <c r="C4" s="77"/>
      <c r="D4" s="77"/>
      <c r="E4" s="16"/>
      <c r="F4" s="16"/>
      <c r="G4" s="16"/>
    </row>
    <row r="5" spans="1:7" ht="22.5">
      <c r="A5" s="78" t="s">
        <v>109</v>
      </c>
      <c r="B5" s="22"/>
      <c r="C5" s="22"/>
      <c r="D5" s="22"/>
      <c r="E5" s="16"/>
      <c r="F5" s="16"/>
      <c r="G5" s="16"/>
    </row>
    <row r="6" spans="1:7" ht="20.25">
      <c r="A6" s="101"/>
      <c r="B6" s="101"/>
      <c r="C6" s="101"/>
      <c r="D6" s="101"/>
      <c r="E6" s="16"/>
      <c r="F6" s="16"/>
      <c r="G6" s="16"/>
    </row>
    <row r="7" spans="1:7" ht="20.25">
      <c r="A7" s="102"/>
      <c r="B7" s="102"/>
      <c r="C7" s="102"/>
      <c r="D7" s="102"/>
      <c r="E7" s="16"/>
      <c r="F7" s="16"/>
      <c r="G7" s="16"/>
    </row>
    <row r="8" spans="1:7" ht="20.25">
      <c r="A8" s="102"/>
      <c r="B8" s="102"/>
      <c r="C8" s="102"/>
      <c r="D8" s="102"/>
      <c r="E8" s="16"/>
      <c r="F8" s="16"/>
      <c r="G8" s="16"/>
    </row>
    <row r="9" spans="1:7" s="105" customFormat="1" ht="18.75">
      <c r="A9" s="103"/>
      <c r="B9" s="103"/>
      <c r="C9" s="103" t="s">
        <v>8</v>
      </c>
      <c r="D9" s="103"/>
      <c r="E9" s="123" t="s">
        <v>107</v>
      </c>
      <c r="F9" s="80"/>
      <c r="G9" s="104" t="s">
        <v>99</v>
      </c>
    </row>
    <row r="10" spans="1:7" ht="18.75">
      <c r="A10" s="106"/>
      <c r="B10" s="106"/>
      <c r="C10" s="106"/>
      <c r="D10" s="106"/>
      <c r="E10" s="103" t="s">
        <v>58</v>
      </c>
      <c r="F10" s="25"/>
      <c r="G10" s="103" t="s">
        <v>58</v>
      </c>
    </row>
    <row r="11" spans="1:7" ht="18.75">
      <c r="A11" s="80" t="s">
        <v>85</v>
      </c>
      <c r="B11" s="25"/>
      <c r="C11" s="79"/>
      <c r="D11" s="79"/>
      <c r="E11" s="107">
        <f>94144+1612</f>
        <v>95756</v>
      </c>
      <c r="F11" s="25"/>
      <c r="G11" s="107">
        <v>86873</v>
      </c>
    </row>
    <row r="12" spans="1:7" ht="18.75">
      <c r="A12" s="80" t="s">
        <v>100</v>
      </c>
      <c r="B12" s="25"/>
      <c r="C12" s="79"/>
      <c r="D12" s="79"/>
      <c r="E12" s="107">
        <v>199</v>
      </c>
      <c r="F12" s="25"/>
      <c r="G12" s="107">
        <v>199</v>
      </c>
    </row>
    <row r="13" spans="1:7" ht="18.75">
      <c r="A13" s="80"/>
      <c r="B13" s="25"/>
      <c r="C13" s="79"/>
      <c r="D13" s="79"/>
      <c r="E13" s="107"/>
      <c r="F13" s="25"/>
      <c r="G13" s="107"/>
    </row>
    <row r="14" spans="1:7" ht="18.75">
      <c r="A14" s="80"/>
      <c r="B14" s="25"/>
      <c r="C14" s="79"/>
      <c r="D14" s="79"/>
      <c r="E14" s="107"/>
      <c r="F14" s="25"/>
      <c r="G14" s="107"/>
    </row>
    <row r="15" spans="1:7" ht="18.75">
      <c r="A15" s="25"/>
      <c r="B15" s="25"/>
      <c r="C15" s="25"/>
      <c r="D15" s="25"/>
      <c r="E15" s="107"/>
      <c r="F15" s="25"/>
      <c r="G15" s="108"/>
    </row>
    <row r="16" spans="1:7" ht="18.75">
      <c r="A16" s="80" t="s">
        <v>86</v>
      </c>
      <c r="B16" s="25"/>
      <c r="C16" s="25"/>
      <c r="D16" s="25"/>
      <c r="E16" s="57"/>
      <c r="F16" s="25"/>
      <c r="G16" s="109"/>
    </row>
    <row r="17" spans="1:7" ht="18.75">
      <c r="A17" s="25"/>
      <c r="B17" s="25" t="s">
        <v>65</v>
      </c>
      <c r="C17" s="25"/>
      <c r="D17" s="25"/>
      <c r="E17" s="128">
        <v>127638</v>
      </c>
      <c r="F17" s="25"/>
      <c r="G17" s="110">
        <v>116613</v>
      </c>
    </row>
    <row r="18" spans="1:7" ht="18.75">
      <c r="A18" s="25"/>
      <c r="B18" s="25" t="s">
        <v>87</v>
      </c>
      <c r="C18" s="25"/>
      <c r="D18" s="25"/>
      <c r="E18" s="128">
        <v>48192</v>
      </c>
      <c r="F18" s="25"/>
      <c r="G18" s="110">
        <v>86623</v>
      </c>
    </row>
    <row r="19" spans="1:7" ht="18.75">
      <c r="A19" s="25"/>
      <c r="B19" s="25" t="s">
        <v>88</v>
      </c>
      <c r="C19" s="25"/>
      <c r="D19" s="25"/>
      <c r="E19" s="128">
        <v>56200</v>
      </c>
      <c r="F19" s="25"/>
      <c r="G19" s="110">
        <v>30444</v>
      </c>
    </row>
    <row r="20" spans="1:7" ht="21.75" customHeight="1">
      <c r="A20" s="25"/>
      <c r="B20" s="25"/>
      <c r="C20" s="25"/>
      <c r="D20" s="25"/>
      <c r="E20" s="129">
        <f>SUM(E17:E19)</f>
        <v>232030</v>
      </c>
      <c r="F20" s="25"/>
      <c r="G20" s="111">
        <f>SUM(G17:G19)</f>
        <v>233680</v>
      </c>
    </row>
    <row r="21" spans="1:7" ht="18.75">
      <c r="A21" s="80" t="s">
        <v>89</v>
      </c>
      <c r="B21" s="25"/>
      <c r="C21" s="25"/>
      <c r="D21" s="25"/>
      <c r="E21" s="130"/>
      <c r="F21" s="25"/>
      <c r="G21" s="112"/>
    </row>
    <row r="22" spans="1:7" ht="18.75">
      <c r="A22" s="25"/>
      <c r="B22" s="25" t="s">
        <v>67</v>
      </c>
      <c r="C22" s="25"/>
      <c r="D22" s="25"/>
      <c r="E22" s="128">
        <f>34574+1612</f>
        <v>36186</v>
      </c>
      <c r="F22" s="25"/>
      <c r="G22" s="110">
        <v>48782</v>
      </c>
    </row>
    <row r="23" spans="1:7" ht="18.75">
      <c r="A23" s="25"/>
      <c r="B23" s="25" t="s">
        <v>90</v>
      </c>
      <c r="C23" s="25"/>
      <c r="D23" s="25"/>
      <c r="E23" s="131">
        <v>99279</v>
      </c>
      <c r="F23" s="25"/>
      <c r="G23" s="113">
        <v>94838</v>
      </c>
    </row>
    <row r="24" spans="1:7" ht="18.75">
      <c r="A24" s="25"/>
      <c r="B24" s="25" t="s">
        <v>91</v>
      </c>
      <c r="C24" s="25"/>
      <c r="D24" s="25"/>
      <c r="E24" s="128">
        <v>5696</v>
      </c>
      <c r="F24" s="25"/>
      <c r="G24" s="110">
        <v>5500</v>
      </c>
    </row>
    <row r="25" spans="1:7" ht="18.75">
      <c r="A25" s="25"/>
      <c r="B25" s="25"/>
      <c r="C25" s="25"/>
      <c r="D25" s="25"/>
      <c r="E25" s="132">
        <f>SUM(E22:E24)</f>
        <v>141161</v>
      </c>
      <c r="F25" s="25"/>
      <c r="G25" s="115">
        <f>SUM(G22:G24)</f>
        <v>149120</v>
      </c>
    </row>
    <row r="26" spans="1:7" ht="18.75">
      <c r="A26" s="25"/>
      <c r="B26" s="25"/>
      <c r="C26" s="25"/>
      <c r="D26" s="25"/>
      <c r="E26" s="133"/>
      <c r="F26" s="25"/>
      <c r="G26" s="116"/>
    </row>
    <row r="27" spans="1:7" ht="18.75">
      <c r="A27" s="80" t="s">
        <v>92</v>
      </c>
      <c r="B27" s="25"/>
      <c r="C27" s="25"/>
      <c r="D27" s="25"/>
      <c r="E27" s="124">
        <f>E20-E25</f>
        <v>90869</v>
      </c>
      <c r="F27" s="25"/>
      <c r="G27" s="117">
        <f>G20-G25</f>
        <v>84560</v>
      </c>
    </row>
    <row r="28" spans="1:7" ht="19.5" thickBot="1">
      <c r="A28" s="25"/>
      <c r="B28" s="25"/>
      <c r="C28" s="25"/>
      <c r="D28" s="25"/>
      <c r="E28" s="125">
        <f>E11+E27+E12</f>
        <v>186824</v>
      </c>
      <c r="F28" s="25"/>
      <c r="G28" s="118">
        <f>G11+G27+G12</f>
        <v>171632</v>
      </c>
    </row>
    <row r="29" spans="1:7" ht="19.5" thickTop="1">
      <c r="A29" s="25"/>
      <c r="B29" s="25"/>
      <c r="C29" s="25"/>
      <c r="D29" s="25"/>
      <c r="E29" s="126"/>
      <c r="F29" s="25"/>
      <c r="G29" s="119"/>
    </row>
    <row r="30" spans="1:7" ht="18.75">
      <c r="A30" s="25"/>
      <c r="B30" s="25"/>
      <c r="C30" s="25"/>
      <c r="D30" s="25"/>
      <c r="E30" s="55"/>
      <c r="F30" s="25"/>
      <c r="G30" s="120"/>
    </row>
    <row r="31" spans="1:7" ht="18.75">
      <c r="A31" s="25"/>
      <c r="B31" s="25" t="s">
        <v>93</v>
      </c>
      <c r="C31" s="25"/>
      <c r="D31" s="25"/>
      <c r="E31" s="55"/>
      <c r="F31" s="25"/>
      <c r="G31" s="120"/>
    </row>
    <row r="32" spans="1:7" ht="18.75">
      <c r="A32" s="80" t="s">
        <v>94</v>
      </c>
      <c r="B32" s="25"/>
      <c r="C32" s="25"/>
      <c r="D32" s="25"/>
      <c r="E32" s="55"/>
      <c r="F32" s="25"/>
      <c r="G32" s="120"/>
    </row>
    <row r="33" spans="1:7" ht="18.75">
      <c r="A33" s="25"/>
      <c r="B33" s="25" t="s">
        <v>95</v>
      </c>
      <c r="C33" s="25"/>
      <c r="D33" s="25"/>
      <c r="E33" s="107">
        <v>95830</v>
      </c>
      <c r="F33" s="25"/>
      <c r="G33" s="121">
        <v>95547</v>
      </c>
    </row>
    <row r="34" spans="1:7" ht="18.75">
      <c r="A34" s="25"/>
      <c r="B34" s="25" t="s">
        <v>96</v>
      </c>
      <c r="C34" s="25"/>
      <c r="D34" s="25"/>
      <c r="E34" s="107">
        <v>71896</v>
      </c>
      <c r="F34" s="25"/>
      <c r="G34" s="121">
        <v>61874</v>
      </c>
    </row>
    <row r="35" spans="1:7" ht="18.75">
      <c r="A35" s="25"/>
      <c r="B35" s="25"/>
      <c r="C35" s="25"/>
      <c r="D35" s="25"/>
      <c r="E35" s="127">
        <f>SUM(E33:E34)</f>
        <v>167726</v>
      </c>
      <c r="F35" s="25"/>
      <c r="G35" s="122">
        <f>SUM(G33:G34)</f>
        <v>157421</v>
      </c>
    </row>
    <row r="36" spans="1:7" ht="18.75">
      <c r="A36" s="25"/>
      <c r="B36" s="25"/>
      <c r="C36" s="25"/>
      <c r="D36" s="25"/>
      <c r="E36" s="126"/>
      <c r="F36" s="25"/>
      <c r="G36" s="119"/>
    </row>
    <row r="37" spans="1:7" ht="18.75">
      <c r="A37" s="80" t="s">
        <v>98</v>
      </c>
      <c r="B37" s="25"/>
      <c r="C37" s="25"/>
      <c r="D37" s="25"/>
      <c r="E37" s="126"/>
      <c r="F37" s="25"/>
      <c r="G37" s="119"/>
    </row>
    <row r="38" spans="1:7" ht="18.75">
      <c r="A38" s="80"/>
      <c r="B38" s="25" t="s">
        <v>90</v>
      </c>
      <c r="C38" s="25"/>
      <c r="D38" s="25"/>
      <c r="E38" s="132">
        <v>16682</v>
      </c>
      <c r="F38" s="25"/>
      <c r="G38" s="115">
        <v>11451</v>
      </c>
    </row>
    <row r="39" spans="1:7" ht="18.75">
      <c r="A39" s="25"/>
      <c r="B39" s="25" t="s">
        <v>97</v>
      </c>
      <c r="C39" s="25"/>
      <c r="D39" s="25"/>
      <c r="E39" s="134">
        <v>2416</v>
      </c>
      <c r="F39" s="25"/>
      <c r="G39" s="114">
        <v>2760</v>
      </c>
    </row>
    <row r="40" spans="1:7" ht="18.75">
      <c r="A40" s="25"/>
      <c r="B40" s="25"/>
      <c r="C40" s="25"/>
      <c r="D40" s="25"/>
      <c r="E40" s="107">
        <f>E38+E39</f>
        <v>19098</v>
      </c>
      <c r="F40" s="25"/>
      <c r="G40" s="121">
        <f>G38+G39</f>
        <v>14211</v>
      </c>
    </row>
    <row r="41" spans="1:7" ht="18.75">
      <c r="A41" s="25"/>
      <c r="B41" s="25"/>
      <c r="C41" s="25"/>
      <c r="D41" s="25"/>
      <c r="E41" s="107"/>
      <c r="F41" s="25"/>
      <c r="G41" s="121"/>
    </row>
    <row r="42" spans="1:7" ht="19.5" thickBot="1">
      <c r="A42" s="25"/>
      <c r="B42" s="25"/>
      <c r="C42" s="25"/>
      <c r="D42" s="25"/>
      <c r="E42" s="125">
        <f>E35+E40</f>
        <v>186824</v>
      </c>
      <c r="F42" s="25"/>
      <c r="G42" s="118">
        <f>G35+G40</f>
        <v>171632</v>
      </c>
    </row>
    <row r="43" spans="1:7" ht="19.5" thickTop="1">
      <c r="A43" s="25"/>
      <c r="B43" s="25"/>
      <c r="C43" s="25"/>
      <c r="D43" s="25"/>
      <c r="E43" s="25"/>
      <c r="F43" s="25"/>
      <c r="G43" s="25"/>
    </row>
    <row r="47" ht="15.75">
      <c r="B47" s="6" t="s">
        <v>101</v>
      </c>
    </row>
  </sheetData>
  <printOptions/>
  <pageMargins left="0.75" right="0.75" top="1" bottom="1" header="0.5" footer="0.5"/>
  <pageSetup horizontalDpi="360" verticalDpi="36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0"/>
  <sheetViews>
    <sheetView tabSelected="1" view="pageBreakPreview" zoomScale="60" zoomScaleNormal="60" workbookViewId="0" topLeftCell="A40">
      <selection activeCell="F118" sqref="F118"/>
    </sheetView>
  </sheetViews>
  <sheetFormatPr defaultColWidth="9.140625" defaultRowHeight="12.75"/>
  <cols>
    <col min="1" max="1" width="2.57421875" style="6" customWidth="1"/>
    <col min="2" max="2" width="42.28125" style="6" customWidth="1"/>
    <col min="3" max="3" width="2.7109375" style="6" customWidth="1"/>
    <col min="4" max="4" width="3.7109375" style="6" customWidth="1"/>
    <col min="5" max="5" width="2.7109375" style="6" customWidth="1"/>
    <col min="6" max="6" width="15.5742187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5.57421875" style="6" customWidth="1"/>
    <col min="11" max="11" width="2.421875" style="6" customWidth="1"/>
    <col min="12" max="12" width="15.57421875" style="6" customWidth="1"/>
    <col min="13" max="13" width="2.7109375" style="21" customWidth="1"/>
    <col min="14" max="14" width="15.57421875" style="7" customWidth="1"/>
    <col min="15" max="15" width="2.7109375" style="6" customWidth="1"/>
    <col min="16" max="16" width="15.5742187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106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102</v>
      </c>
      <c r="E33" s="50"/>
      <c r="F33" s="54">
        <v>95547</v>
      </c>
      <c r="G33" s="55"/>
      <c r="H33" s="54">
        <v>0</v>
      </c>
      <c r="I33" s="54"/>
      <c r="J33" s="54">
        <v>196</v>
      </c>
      <c r="K33" s="54"/>
      <c r="L33" s="54">
        <v>-884</v>
      </c>
      <c r="M33" s="54"/>
      <c r="N33" s="54">
        <v>62562</v>
      </c>
      <c r="O33" s="55"/>
      <c r="P33" s="54">
        <f>SUM(F33,H33,J33,N33,L33)</f>
        <v>157421</v>
      </c>
    </row>
    <row r="34" spans="2:16" ht="18.75">
      <c r="B34" s="56" t="s">
        <v>29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95547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-884</v>
      </c>
      <c r="M35" s="55"/>
      <c r="N35" s="54">
        <f>SUM(N33:N34)</f>
        <v>62562</v>
      </c>
      <c r="O35" s="55"/>
      <c r="P35" s="54">
        <f>SUM(P33:P34)</f>
        <v>157421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30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31</v>
      </c>
      <c r="C38" s="58"/>
      <c r="D38" s="58"/>
      <c r="E38" s="58"/>
      <c r="F38" s="59">
        <v>283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283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32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33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34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35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f>-859-393+148+85-11-3</f>
        <v>-1033</v>
      </c>
      <c r="M44" s="59"/>
      <c r="N44" s="60"/>
      <c r="O44" s="60"/>
      <c r="P44" s="54">
        <f>SUM(F44,H44,J44,N44,L44)</f>
        <v>-1033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36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11055</v>
      </c>
      <c r="O46" s="55"/>
      <c r="P46" s="54">
        <f>SUM(F46,H46,J46,N46,L46)</f>
        <v>11055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0</v>
      </c>
      <c r="O48" s="55"/>
      <c r="P48" s="54">
        <f>SUM(F48,H48,J48,N48,L48)</f>
        <v>0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110</v>
      </c>
      <c r="E50" s="50"/>
      <c r="F50" s="66">
        <f>SUM(F35:F48)</f>
        <v>95830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-1917</v>
      </c>
      <c r="M50" s="55"/>
      <c r="N50" s="66">
        <f>SUM(N35:N48)</f>
        <v>73617</v>
      </c>
      <c r="O50" s="55"/>
      <c r="P50" s="66">
        <f>SUM(P35:P48)</f>
        <v>167726</v>
      </c>
      <c r="Q50" s="68"/>
      <c r="R50" s="69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18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37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38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39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28</v>
      </c>
      <c r="E107" s="50"/>
      <c r="F107" s="54">
        <v>94169</v>
      </c>
      <c r="G107" s="55"/>
      <c r="H107" s="54">
        <v>0</v>
      </c>
      <c r="I107" s="54"/>
      <c r="J107" s="54">
        <v>196</v>
      </c>
      <c r="K107" s="54"/>
      <c r="L107" s="54">
        <v>-582</v>
      </c>
      <c r="M107" s="54"/>
      <c r="N107" s="54">
        <v>32726</v>
      </c>
      <c r="O107" s="55"/>
      <c r="P107" s="54">
        <f>SUM(F107,H107,J107,N107,L107)</f>
        <v>126509</v>
      </c>
    </row>
    <row r="108" spans="2:16" ht="18.75">
      <c r="B108" s="56" t="s">
        <v>29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94169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-582</v>
      </c>
      <c r="M109" s="55"/>
      <c r="N109" s="54">
        <f>SUM(N107:N108)</f>
        <v>32726</v>
      </c>
      <c r="O109" s="55"/>
      <c r="P109" s="54">
        <f>SUM(P107:P108)</f>
        <v>126509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30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31</v>
      </c>
      <c r="C112" s="58"/>
      <c r="D112" s="58"/>
      <c r="E112" s="58"/>
      <c r="F112" s="59">
        <v>0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0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32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33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34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35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-603</v>
      </c>
      <c r="M118" s="59"/>
      <c r="N118" s="60"/>
      <c r="O118" s="60"/>
      <c r="P118" s="54">
        <f>SUM(F118,H118,J118,N118,L118)</f>
        <v>-603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36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5945</v>
      </c>
      <c r="O120" s="55"/>
      <c r="P120" s="54">
        <f>SUM(F120,H120,J120,N120,L120)</f>
        <v>5945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0</v>
      </c>
      <c r="O122" s="55"/>
      <c r="P122" s="54">
        <f>SUM(F122,H122,J122,N122,L122)</f>
        <v>0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116</v>
      </c>
      <c r="E124" s="50"/>
      <c r="F124" s="66">
        <f>SUM(F109:F122)</f>
        <v>94169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-1185</v>
      </c>
      <c r="M124" s="55"/>
      <c r="N124" s="66">
        <f>SUM(N109:N122)</f>
        <v>38671</v>
      </c>
      <c r="O124" s="55"/>
      <c r="P124" s="66">
        <f>SUM(P109:P122)</f>
        <v>131851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30" ht="15.75">
      <c r="B130" s="6" t="s">
        <v>115</v>
      </c>
    </row>
  </sheetData>
  <printOptions/>
  <pageMargins left="0.75" right="0.75" top="1" bottom="1" header="0.5" footer="0.5"/>
  <pageSetup horizontalDpi="360" verticalDpi="36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8"/>
  <sheetViews>
    <sheetView zoomScale="60" zoomScaleNormal="60" workbookViewId="0" topLeftCell="A1">
      <selection activeCell="J14" sqref="J14"/>
    </sheetView>
  </sheetViews>
  <sheetFormatPr defaultColWidth="9.140625" defaultRowHeight="12.75"/>
  <cols>
    <col min="1" max="1" width="9.140625" style="73" customWidth="1"/>
    <col min="2" max="2" width="39.7109375" style="73" customWidth="1"/>
    <col min="3" max="3" width="1.421875" style="73" customWidth="1"/>
    <col min="4" max="4" width="11.140625" style="73" customWidth="1"/>
    <col min="5" max="5" width="0.9921875" style="73" customWidth="1"/>
    <col min="6" max="6" width="10.7109375" style="73" customWidth="1"/>
    <col min="7" max="7" width="2.140625" style="73" customWidth="1"/>
    <col min="8" max="8" width="11.7109375" style="73" customWidth="1"/>
    <col min="9" max="9" width="0.85546875" style="73" customWidth="1"/>
    <col min="10" max="10" width="11.7109375" style="73" customWidth="1"/>
    <col min="11" max="16384" width="9.140625" style="73" customWidth="1"/>
  </cols>
  <sheetData>
    <row r="1" spans="2:5" ht="22.5">
      <c r="B1" s="71" t="s">
        <v>40</v>
      </c>
      <c r="C1" s="72"/>
      <c r="D1" s="72"/>
      <c r="E1" s="72"/>
    </row>
    <row r="2" spans="2:6" ht="20.25">
      <c r="B2" s="74" t="s">
        <v>41</v>
      </c>
      <c r="C2" s="75"/>
      <c r="D2" s="75"/>
      <c r="E2" s="75"/>
      <c r="F2" s="16"/>
    </row>
    <row r="3" spans="2:6" ht="20.25">
      <c r="B3" s="74" t="s">
        <v>42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104</v>
      </c>
      <c r="C5" s="22"/>
      <c r="D5" s="22"/>
      <c r="E5" s="22"/>
      <c r="F5" s="16"/>
    </row>
    <row r="6" ht="22.5">
      <c r="B6" s="78" t="s">
        <v>106</v>
      </c>
    </row>
    <row r="7" ht="12.75">
      <c r="B7" s="73" t="s">
        <v>43</v>
      </c>
    </row>
    <row r="9" spans="4:10" ht="18.75">
      <c r="D9" s="136" t="s">
        <v>44</v>
      </c>
      <c r="E9" s="136"/>
      <c r="F9" s="136"/>
      <c r="G9" s="25"/>
      <c r="H9" s="136" t="s">
        <v>44</v>
      </c>
      <c r="I9" s="136"/>
      <c r="J9" s="136"/>
    </row>
    <row r="10" spans="4:10" ht="18.75">
      <c r="D10" s="137" t="s">
        <v>108</v>
      </c>
      <c r="E10" s="136"/>
      <c r="F10" s="136"/>
      <c r="H10" s="137" t="s">
        <v>108</v>
      </c>
      <c r="I10" s="136"/>
      <c r="J10" s="136"/>
    </row>
    <row r="11" spans="4:10" ht="18.75">
      <c r="D11" s="79">
        <v>2005</v>
      </c>
      <c r="E11" s="79"/>
      <c r="F11" s="79">
        <v>2004</v>
      </c>
      <c r="G11" s="79"/>
      <c r="H11" s="79">
        <v>2005</v>
      </c>
      <c r="I11" s="79"/>
      <c r="J11" s="79">
        <v>2004</v>
      </c>
    </row>
    <row r="12" spans="4:10" ht="18.75">
      <c r="D12" s="79" t="s">
        <v>45</v>
      </c>
      <c r="E12" s="79"/>
      <c r="F12" s="79" t="s">
        <v>45</v>
      </c>
      <c r="G12" s="79"/>
      <c r="H12" s="79" t="s">
        <v>45</v>
      </c>
      <c r="I12" s="79"/>
      <c r="J12" s="79" t="s">
        <v>45</v>
      </c>
    </row>
    <row r="13" spans="2:10" ht="18.75">
      <c r="B13" s="80" t="s">
        <v>46</v>
      </c>
      <c r="D13" s="81">
        <v>195752</v>
      </c>
      <c r="E13" s="81"/>
      <c r="F13" s="81">
        <v>137486</v>
      </c>
      <c r="G13" s="81"/>
      <c r="H13" s="81">
        <f>+D13</f>
        <v>195752</v>
      </c>
      <c r="I13" s="81"/>
      <c r="J13" s="81">
        <v>137486</v>
      </c>
    </row>
    <row r="14" spans="2:10" ht="18.75">
      <c r="B14" s="25" t="s">
        <v>47</v>
      </c>
      <c r="D14" s="82">
        <v>-179239</v>
      </c>
      <c r="E14" s="81"/>
      <c r="F14" s="82">
        <v>-126068</v>
      </c>
      <c r="G14" s="81"/>
      <c r="H14" s="82">
        <f>+D14</f>
        <v>-179239</v>
      </c>
      <c r="I14" s="81"/>
      <c r="J14" s="82">
        <v>-126068</v>
      </c>
    </row>
    <row r="15" spans="2:10" ht="18.75">
      <c r="B15" s="80" t="s">
        <v>48</v>
      </c>
      <c r="D15" s="81">
        <f>D13+D14</f>
        <v>16513</v>
      </c>
      <c r="E15" s="81"/>
      <c r="F15" s="81">
        <f>F13+F14</f>
        <v>11418</v>
      </c>
      <c r="G15" s="81"/>
      <c r="H15" s="81">
        <f>H13+H14</f>
        <v>16513</v>
      </c>
      <c r="I15" s="81"/>
      <c r="J15" s="81">
        <f>J13+J14</f>
        <v>11418</v>
      </c>
    </row>
    <row r="16" spans="2:10" ht="18.75">
      <c r="B16" s="25" t="s">
        <v>49</v>
      </c>
      <c r="D16" s="82">
        <v>-2527</v>
      </c>
      <c r="E16" s="81"/>
      <c r="F16" s="82">
        <v>-2561</v>
      </c>
      <c r="G16" s="81"/>
      <c r="H16" s="82">
        <f>+D16</f>
        <v>-2527</v>
      </c>
      <c r="I16" s="81"/>
      <c r="J16" s="82">
        <v>-2561</v>
      </c>
    </row>
    <row r="17" spans="2:10" ht="18.75">
      <c r="B17" s="80" t="s">
        <v>50</v>
      </c>
      <c r="D17" s="81">
        <f>D15+D16</f>
        <v>13986</v>
      </c>
      <c r="E17" s="81"/>
      <c r="F17" s="81">
        <f>F15+F16</f>
        <v>8857</v>
      </c>
      <c r="G17" s="81"/>
      <c r="H17" s="81">
        <f>H15+H16</f>
        <v>13986</v>
      </c>
      <c r="I17" s="81"/>
      <c r="J17" s="81">
        <f>J15+J16</f>
        <v>8857</v>
      </c>
    </row>
    <row r="18" spans="2:10" ht="18.75">
      <c r="B18" s="25" t="s">
        <v>51</v>
      </c>
      <c r="D18" s="81">
        <v>-1316</v>
      </c>
      <c r="E18" s="81"/>
      <c r="F18" s="81">
        <v>-749</v>
      </c>
      <c r="G18" s="81"/>
      <c r="H18" s="81">
        <f>+D18</f>
        <v>-1316</v>
      </c>
      <c r="I18" s="81"/>
      <c r="J18" s="81">
        <v>-749</v>
      </c>
    </row>
    <row r="19" spans="2:10" ht="18.75">
      <c r="B19" s="25" t="s">
        <v>52</v>
      </c>
      <c r="D19" s="82">
        <v>362</v>
      </c>
      <c r="E19" s="81"/>
      <c r="F19" s="82">
        <v>156</v>
      </c>
      <c r="G19" s="81"/>
      <c r="H19" s="82">
        <f>+D19</f>
        <v>362</v>
      </c>
      <c r="I19" s="81"/>
      <c r="J19" s="82">
        <v>156</v>
      </c>
    </row>
    <row r="20" spans="2:10" ht="18.75">
      <c r="B20" s="80" t="s">
        <v>53</v>
      </c>
      <c r="D20" s="81">
        <f>D17+D18+D19</f>
        <v>13032</v>
      </c>
      <c r="E20" s="81"/>
      <c r="F20" s="81">
        <f>F17+F18+F19</f>
        <v>8264</v>
      </c>
      <c r="G20" s="81"/>
      <c r="H20" s="81">
        <f>H17+H18+H19</f>
        <v>13032</v>
      </c>
      <c r="I20" s="81"/>
      <c r="J20" s="81">
        <f>J17+J18+J19</f>
        <v>8264</v>
      </c>
    </row>
    <row r="21" spans="2:10" ht="18.75">
      <c r="B21" s="25" t="s">
        <v>54</v>
      </c>
      <c r="D21" s="81">
        <v>-1977</v>
      </c>
      <c r="E21" s="81"/>
      <c r="F21" s="81">
        <v>-2319</v>
      </c>
      <c r="G21" s="81"/>
      <c r="H21" s="81">
        <f>+D21</f>
        <v>-1977</v>
      </c>
      <c r="I21" s="81"/>
      <c r="J21" s="81">
        <v>-2319</v>
      </c>
    </row>
    <row r="22" spans="2:10" ht="19.5" thickBot="1">
      <c r="B22" s="80" t="s">
        <v>36</v>
      </c>
      <c r="D22" s="83">
        <f>D20+D21</f>
        <v>11055</v>
      </c>
      <c r="E22" s="81"/>
      <c r="F22" s="83">
        <f>F20+F21</f>
        <v>5945</v>
      </c>
      <c r="G22" s="81"/>
      <c r="H22" s="83">
        <f>H20+H21</f>
        <v>11055</v>
      </c>
      <c r="I22" s="81"/>
      <c r="J22" s="83">
        <f>J20+J21</f>
        <v>5945</v>
      </c>
    </row>
    <row r="23" spans="2:10" ht="20.25" thickBot="1" thickTop="1">
      <c r="B23" s="25" t="s">
        <v>55</v>
      </c>
      <c r="D23" s="84">
        <f>D$22/(95547.359+252.612)*100</f>
        <v>11.539669463991801</v>
      </c>
      <c r="E23" s="81"/>
      <c r="F23" s="84">
        <f>F$22/94169.126*100</f>
        <v>6.3131094579767035</v>
      </c>
      <c r="G23" s="81"/>
      <c r="H23" s="84">
        <f>H$22/(95547.359+252.612)*100</f>
        <v>11.539669463991801</v>
      </c>
      <c r="I23" s="81"/>
      <c r="J23" s="84">
        <f>J$22/94169.126*100</f>
        <v>6.3131094579767035</v>
      </c>
    </row>
    <row r="24" spans="2:10" ht="20.25" thickBot="1" thickTop="1">
      <c r="B24" s="25" t="s">
        <v>56</v>
      </c>
      <c r="D24" s="84">
        <f>D$22/(95547.359+252.612+2766.492)*100</f>
        <v>11.215782390405955</v>
      </c>
      <c r="E24" s="81"/>
      <c r="F24" s="84">
        <f>F$22/(94169.126+2178.352)*100</f>
        <v>6.170374277985771</v>
      </c>
      <c r="G24" s="81"/>
      <c r="H24" s="84">
        <f>H$22/(95547.359+252.612+2766.492)*100</f>
        <v>11.215782390405955</v>
      </c>
      <c r="I24" s="81"/>
      <c r="J24" s="84">
        <f>J$22/(94169.126+2178.352)*100</f>
        <v>6.170374277985771</v>
      </c>
    </row>
    <row r="25" ht="13.5" thickTop="1"/>
    <row r="28" spans="2:10" ht="12.75">
      <c r="B28" s="135"/>
      <c r="C28" s="135"/>
      <c r="D28" s="135"/>
      <c r="E28" s="135"/>
      <c r="F28" s="135"/>
      <c r="G28" s="135"/>
      <c r="H28" s="135"/>
      <c r="I28" s="135"/>
      <c r="J28" s="135"/>
    </row>
    <row r="29" spans="2:10" ht="12.75">
      <c r="B29" s="135"/>
      <c r="C29" s="135"/>
      <c r="D29" s="135"/>
      <c r="E29" s="135"/>
      <c r="F29" s="135"/>
      <c r="G29" s="135"/>
      <c r="H29" s="135"/>
      <c r="I29" s="135"/>
      <c r="J29" s="135"/>
    </row>
    <row r="32" spans="2:10" ht="12.75">
      <c r="B32" s="135"/>
      <c r="C32" s="135"/>
      <c r="D32" s="135"/>
      <c r="E32" s="135"/>
      <c r="F32" s="135"/>
      <c r="G32" s="135"/>
      <c r="H32" s="135"/>
      <c r="I32" s="135"/>
      <c r="J32" s="135"/>
    </row>
    <row r="33" spans="2:10" ht="12.75">
      <c r="B33" s="135"/>
      <c r="C33" s="135"/>
      <c r="D33" s="135"/>
      <c r="E33" s="135"/>
      <c r="F33" s="135"/>
      <c r="G33" s="135"/>
      <c r="H33" s="135"/>
      <c r="I33" s="135"/>
      <c r="J33" s="135"/>
    </row>
    <row r="38" spans="2:10" ht="12.75">
      <c r="B38" s="135"/>
      <c r="C38" s="135"/>
      <c r="D38" s="135"/>
      <c r="E38" s="135"/>
      <c r="F38" s="135"/>
      <c r="G38" s="135"/>
      <c r="H38" s="135"/>
      <c r="I38" s="135"/>
      <c r="J38" s="135"/>
    </row>
    <row r="39" spans="2:10" ht="12.75">
      <c r="B39" s="135"/>
      <c r="C39" s="135"/>
      <c r="D39" s="135"/>
      <c r="E39" s="135"/>
      <c r="F39" s="135"/>
      <c r="G39" s="135"/>
      <c r="H39" s="135"/>
      <c r="I39" s="135"/>
      <c r="J39" s="135"/>
    </row>
    <row r="42" spans="2:10" ht="12.75">
      <c r="B42" s="135"/>
      <c r="C42" s="135"/>
      <c r="D42" s="135"/>
      <c r="E42" s="135"/>
      <c r="F42" s="135"/>
      <c r="G42" s="135"/>
      <c r="H42" s="135"/>
      <c r="I42" s="135"/>
      <c r="J42" s="135"/>
    </row>
    <row r="43" spans="2:10" ht="12.75">
      <c r="B43" s="135"/>
      <c r="C43" s="135"/>
      <c r="D43" s="135"/>
      <c r="E43" s="135"/>
      <c r="F43" s="135"/>
      <c r="G43" s="135"/>
      <c r="H43" s="135"/>
      <c r="I43" s="135"/>
      <c r="J43" s="135"/>
    </row>
    <row r="47" spans="2:10" ht="12.75">
      <c r="B47" s="135" t="s">
        <v>111</v>
      </c>
      <c r="C47" s="135"/>
      <c r="D47" s="135"/>
      <c r="E47" s="135"/>
      <c r="F47" s="135"/>
      <c r="G47" s="135"/>
      <c r="H47" s="135"/>
      <c r="I47" s="135"/>
      <c r="J47" s="135"/>
    </row>
    <row r="48" spans="2:10" ht="12.75">
      <c r="B48" s="135" t="s">
        <v>112</v>
      </c>
      <c r="C48" s="135"/>
      <c r="D48" s="135"/>
      <c r="E48" s="135"/>
      <c r="F48" s="135"/>
      <c r="G48" s="135"/>
      <c r="H48" s="135"/>
      <c r="I48" s="135"/>
      <c r="J48" s="135"/>
    </row>
  </sheetData>
  <mergeCells count="14">
    <mergeCell ref="D9:F9"/>
    <mergeCell ref="H9:J9"/>
    <mergeCell ref="D10:F10"/>
    <mergeCell ref="H10:J10"/>
    <mergeCell ref="B29:J29"/>
    <mergeCell ref="B28:J28"/>
    <mergeCell ref="B32:J32"/>
    <mergeCell ref="B33:J33"/>
    <mergeCell ref="B47:J47"/>
    <mergeCell ref="B48:J48"/>
    <mergeCell ref="B38:J38"/>
    <mergeCell ref="B39:J39"/>
    <mergeCell ref="B42:J42"/>
    <mergeCell ref="B43:J43"/>
  </mergeCells>
  <printOptions/>
  <pageMargins left="0.75" right="0.75" top="1" bottom="1" header="0.5" footer="0.5"/>
  <pageSetup horizontalDpi="360" verticalDpi="36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60" zoomScaleNormal="60" workbookViewId="0" topLeftCell="A2">
      <selection activeCell="D2" sqref="D2"/>
    </sheetView>
  </sheetViews>
  <sheetFormatPr defaultColWidth="9.140625" defaultRowHeight="12.75"/>
  <cols>
    <col min="1" max="1" width="4.28125" style="0" customWidth="1"/>
    <col min="2" max="2" width="65.8515625" style="0" customWidth="1"/>
    <col min="3" max="3" width="13.7109375" style="0" customWidth="1"/>
    <col min="4" max="4" width="3.421875" style="0" customWidth="1"/>
    <col min="5" max="5" width="17.421875" style="0" customWidth="1"/>
    <col min="7" max="7" width="2.7109375" style="0" customWidth="1"/>
  </cols>
  <sheetData>
    <row r="1" ht="22.5">
      <c r="A1" s="71" t="s">
        <v>40</v>
      </c>
    </row>
    <row r="2" ht="18.75">
      <c r="A2" s="74" t="s">
        <v>41</v>
      </c>
    </row>
    <row r="3" ht="18.75">
      <c r="A3" s="74" t="s">
        <v>42</v>
      </c>
    </row>
    <row r="4" ht="20.25">
      <c r="A4" s="77"/>
    </row>
    <row r="5" ht="22.5">
      <c r="A5" s="78" t="s">
        <v>57</v>
      </c>
    </row>
    <row r="6" ht="22.5">
      <c r="A6" s="78" t="s">
        <v>106</v>
      </c>
    </row>
    <row r="9" spans="3:7" ht="18.75">
      <c r="C9" s="104" t="s">
        <v>107</v>
      </c>
      <c r="D9" s="85"/>
      <c r="E9" s="33" t="s">
        <v>105</v>
      </c>
      <c r="F9" s="86"/>
      <c r="G9" s="86"/>
    </row>
    <row r="10" spans="3:7" ht="18.75">
      <c r="C10" s="33" t="s">
        <v>58</v>
      </c>
      <c r="D10" s="85"/>
      <c r="E10" s="33" t="s">
        <v>58</v>
      </c>
      <c r="F10" s="86"/>
      <c r="G10" s="86"/>
    </row>
    <row r="11" spans="4:7" ht="12.75">
      <c r="D11" s="86"/>
      <c r="F11" s="86"/>
      <c r="G11" s="86"/>
    </row>
    <row r="12" spans="1:7" ht="18.75">
      <c r="A12" s="25" t="s">
        <v>59</v>
      </c>
      <c r="B12" s="25"/>
      <c r="C12" s="25"/>
      <c r="D12" s="86"/>
      <c r="E12" s="25"/>
      <c r="F12" s="86"/>
      <c r="G12" s="86"/>
    </row>
    <row r="13" spans="1:7" ht="18.75">
      <c r="A13" s="25"/>
      <c r="B13" s="25" t="s">
        <v>60</v>
      </c>
      <c r="C13" s="87">
        <v>11055</v>
      </c>
      <c r="D13" s="88"/>
      <c r="E13" s="87">
        <v>8264</v>
      </c>
      <c r="F13" s="88"/>
      <c r="G13" s="89"/>
    </row>
    <row r="14" spans="1:7" ht="18.75">
      <c r="A14" s="25"/>
      <c r="B14" s="25"/>
      <c r="C14" s="90"/>
      <c r="D14" s="86"/>
      <c r="E14" s="90"/>
      <c r="F14" s="86"/>
      <c r="G14" s="86"/>
    </row>
    <row r="15" spans="1:7" ht="18.75">
      <c r="A15" s="25"/>
      <c r="B15" s="25" t="s">
        <v>61</v>
      </c>
      <c r="C15" s="90">
        <v>3958</v>
      </c>
      <c r="D15" s="86"/>
      <c r="E15" s="90">
        <f>3929</f>
        <v>3929</v>
      </c>
      <c r="F15" s="86"/>
      <c r="G15" s="88"/>
    </row>
    <row r="16" spans="1:7" ht="18.75">
      <c r="A16" s="25"/>
      <c r="B16" s="25" t="s">
        <v>62</v>
      </c>
      <c r="C16" s="90">
        <f>1316-362-2125</f>
        <v>-1171</v>
      </c>
      <c r="D16" s="86"/>
      <c r="E16" s="90">
        <f>749-156-1592</f>
        <v>-999</v>
      </c>
      <c r="F16" s="86"/>
      <c r="G16" s="88"/>
    </row>
    <row r="17" spans="1:7" ht="18.75">
      <c r="A17" s="25"/>
      <c r="B17" s="25"/>
      <c r="C17" s="90"/>
      <c r="D17" s="86"/>
      <c r="E17" s="90"/>
      <c r="F17" s="86"/>
      <c r="G17" s="86"/>
    </row>
    <row r="18" spans="1:7" ht="18.75">
      <c r="A18" s="25" t="s">
        <v>63</v>
      </c>
      <c r="B18" s="25"/>
      <c r="C18" s="90">
        <f>SUM(C13:C16)</f>
        <v>13842</v>
      </c>
      <c r="D18" s="91"/>
      <c r="E18" s="90">
        <f>SUM(E13:E16)</f>
        <v>11194</v>
      </c>
      <c r="F18" s="91"/>
      <c r="G18" s="91"/>
    </row>
    <row r="19" spans="1:7" ht="18.75">
      <c r="A19" s="25"/>
      <c r="B19" s="25"/>
      <c r="C19" s="90"/>
      <c r="D19" s="86"/>
      <c r="E19" s="90"/>
      <c r="F19" s="86"/>
      <c r="G19" s="86"/>
    </row>
    <row r="20" spans="1:7" ht="18.75">
      <c r="A20" s="25" t="s">
        <v>64</v>
      </c>
      <c r="B20" s="25"/>
      <c r="C20" s="90"/>
      <c r="D20" s="86"/>
      <c r="E20" s="90"/>
      <c r="F20" s="86"/>
      <c r="G20" s="86"/>
    </row>
    <row r="21" spans="1:7" ht="18.75">
      <c r="A21" s="25"/>
      <c r="B21" s="25" t="s">
        <v>65</v>
      </c>
      <c r="C21" s="92">
        <f>-11025</f>
        <v>-11025</v>
      </c>
      <c r="D21" s="88"/>
      <c r="E21" s="92">
        <v>12309</v>
      </c>
      <c r="F21" s="88"/>
      <c r="G21" s="89"/>
    </row>
    <row r="22" spans="1:7" ht="18.75">
      <c r="A22" s="25"/>
      <c r="B22" s="25" t="s">
        <v>66</v>
      </c>
      <c r="C22" s="92">
        <v>38431</v>
      </c>
      <c r="D22" s="88"/>
      <c r="E22" s="92">
        <v>6685</v>
      </c>
      <c r="F22" s="88"/>
      <c r="G22" s="89"/>
    </row>
    <row r="23" spans="1:7" ht="18.75">
      <c r="A23" s="25"/>
      <c r="B23" s="25" t="s">
        <v>67</v>
      </c>
      <c r="C23" s="93">
        <f>-15242+2646</f>
        <v>-12596</v>
      </c>
      <c r="D23" s="86"/>
      <c r="E23" s="93">
        <v>-3710</v>
      </c>
      <c r="F23" s="88"/>
      <c r="G23" s="89"/>
    </row>
    <row r="24" spans="1:7" ht="18.75">
      <c r="A24" s="25"/>
      <c r="B24" s="25"/>
      <c r="C24" s="90"/>
      <c r="D24" s="86"/>
      <c r="E24" s="90"/>
      <c r="F24" s="86"/>
      <c r="G24" s="86"/>
    </row>
    <row r="25" spans="1:7" ht="18.75">
      <c r="A25" s="25" t="s">
        <v>113</v>
      </c>
      <c r="B25" s="25"/>
      <c r="C25" s="94">
        <f>SUM(C18:C23)</f>
        <v>28652</v>
      </c>
      <c r="D25" s="91"/>
      <c r="E25" s="94">
        <f>SUM(E18:E23)</f>
        <v>26478</v>
      </c>
      <c r="F25" s="91"/>
      <c r="G25" s="91"/>
    </row>
    <row r="26" spans="1:7" ht="18.75">
      <c r="A26" s="25"/>
      <c r="B26" s="25"/>
      <c r="C26" s="90"/>
      <c r="D26" s="86"/>
      <c r="E26" s="90"/>
      <c r="F26" s="86"/>
      <c r="G26" s="86"/>
    </row>
    <row r="27" spans="1:7" ht="18.75">
      <c r="A27" s="25"/>
      <c r="B27" s="25"/>
      <c r="C27" s="90"/>
      <c r="D27" s="86"/>
      <c r="E27" s="90"/>
      <c r="F27" s="86"/>
      <c r="G27" s="86"/>
    </row>
    <row r="28" spans="1:7" ht="18.75">
      <c r="A28" s="25" t="s">
        <v>68</v>
      </c>
      <c r="B28" s="25"/>
      <c r="C28" s="90"/>
      <c r="D28" s="86"/>
      <c r="E28" s="90"/>
      <c r="F28" s="86"/>
      <c r="G28" s="86"/>
    </row>
    <row r="29" spans="1:7" ht="18.75">
      <c r="A29" s="25"/>
      <c r="B29" s="95" t="s">
        <v>69</v>
      </c>
      <c r="C29" s="90">
        <v>0</v>
      </c>
      <c r="D29" s="88"/>
      <c r="E29" s="90">
        <v>0</v>
      </c>
      <c r="F29" s="88"/>
      <c r="G29" s="88"/>
    </row>
    <row r="30" spans="1:7" ht="18.75">
      <c r="A30" s="25"/>
      <c r="B30" s="95" t="s">
        <v>70</v>
      </c>
      <c r="C30" s="90">
        <f>-10195-2646+362</f>
        <v>-12479</v>
      </c>
      <c r="D30" s="96"/>
      <c r="E30" s="90">
        <f>-977+156</f>
        <v>-821</v>
      </c>
      <c r="F30" s="96"/>
      <c r="G30" s="89"/>
    </row>
    <row r="31" spans="1:7" ht="18.75">
      <c r="A31" s="25"/>
      <c r="B31" s="25"/>
      <c r="C31" s="90"/>
      <c r="D31" s="86"/>
      <c r="E31" s="90"/>
      <c r="F31" s="86"/>
      <c r="G31" s="86"/>
    </row>
    <row r="32" spans="1:7" ht="18.75">
      <c r="A32" s="25" t="s">
        <v>71</v>
      </c>
      <c r="B32" s="25"/>
      <c r="C32" s="94">
        <f>SUM(C29:C31)</f>
        <v>-12479</v>
      </c>
      <c r="D32" s="91"/>
      <c r="E32" s="94">
        <f>SUM(E29:E31)</f>
        <v>-821</v>
      </c>
      <c r="F32" s="91"/>
      <c r="G32" s="91"/>
    </row>
    <row r="33" spans="1:7" ht="18.75">
      <c r="A33" s="25"/>
      <c r="B33" s="25"/>
      <c r="C33" s="90"/>
      <c r="D33" s="86"/>
      <c r="E33" s="90"/>
      <c r="F33" s="86"/>
      <c r="G33" s="86"/>
    </row>
    <row r="34" spans="1:7" ht="18.75">
      <c r="A34" s="25" t="s">
        <v>72</v>
      </c>
      <c r="B34" s="25"/>
      <c r="C34" s="90"/>
      <c r="D34" s="86"/>
      <c r="E34" s="90"/>
      <c r="F34" s="86"/>
      <c r="G34" s="86"/>
    </row>
    <row r="35" spans="1:7" ht="18.75">
      <c r="A35" s="25"/>
      <c r="B35" s="95" t="s">
        <v>73</v>
      </c>
      <c r="C35" s="90">
        <v>283</v>
      </c>
      <c r="D35" s="86"/>
      <c r="E35" s="90">
        <v>0</v>
      </c>
      <c r="F35" s="86"/>
      <c r="G35" s="86"/>
    </row>
    <row r="36" spans="1:7" ht="18.75">
      <c r="A36" s="25"/>
      <c r="B36" s="95" t="s">
        <v>74</v>
      </c>
      <c r="C36" s="90">
        <v>9663</v>
      </c>
      <c r="D36" s="88"/>
      <c r="E36" s="90">
        <f>-29714-49</f>
        <v>-29763</v>
      </c>
      <c r="F36" s="88"/>
      <c r="G36" s="88"/>
    </row>
    <row r="37" spans="1:7" ht="18.75">
      <c r="A37" s="25"/>
      <c r="B37" s="95" t="s">
        <v>75</v>
      </c>
      <c r="C37" s="90">
        <v>0</v>
      </c>
      <c r="D37" s="88"/>
      <c r="E37" s="90">
        <v>0</v>
      </c>
      <c r="F37" s="88"/>
      <c r="G37" s="88"/>
    </row>
    <row r="38" spans="1:7" ht="18.75">
      <c r="A38" s="25"/>
      <c r="B38" s="95" t="s">
        <v>76</v>
      </c>
      <c r="C38" s="90">
        <v>-1316</v>
      </c>
      <c r="D38" s="88"/>
      <c r="E38" s="90">
        <v>-749</v>
      </c>
      <c r="F38" s="88"/>
      <c r="G38" s="88"/>
    </row>
    <row r="39" spans="1:7" ht="18.75">
      <c r="A39" s="25"/>
      <c r="B39" s="25"/>
      <c r="C39" s="90"/>
      <c r="D39" s="86"/>
      <c r="E39" s="90"/>
      <c r="F39" s="86"/>
      <c r="G39" s="86"/>
    </row>
    <row r="40" spans="1:7" ht="18.75">
      <c r="A40" s="25" t="s">
        <v>114</v>
      </c>
      <c r="B40" s="25"/>
      <c r="C40" s="94">
        <f>SUM(C35:C39)</f>
        <v>8630</v>
      </c>
      <c r="D40" s="91"/>
      <c r="E40" s="94">
        <f>SUM(E35:E39)</f>
        <v>-30512</v>
      </c>
      <c r="F40" s="91"/>
      <c r="G40" s="91"/>
    </row>
    <row r="41" spans="1:7" ht="18.75">
      <c r="A41" s="25"/>
      <c r="B41" s="25"/>
      <c r="C41" s="90"/>
      <c r="D41" s="86"/>
      <c r="E41" s="90"/>
      <c r="F41" s="86"/>
      <c r="G41" s="86"/>
    </row>
    <row r="42" spans="1:7" ht="18.75">
      <c r="A42" s="25" t="s">
        <v>77</v>
      </c>
      <c r="B42" s="25"/>
      <c r="C42" s="90">
        <v>944</v>
      </c>
      <c r="D42" s="86"/>
      <c r="E42" s="90">
        <v>1798</v>
      </c>
      <c r="F42" s="86"/>
      <c r="G42" s="86"/>
    </row>
    <row r="43" spans="1:7" ht="18.75">
      <c r="A43" s="25"/>
      <c r="B43" s="25" t="s">
        <v>78</v>
      </c>
      <c r="C43" s="90"/>
      <c r="D43" s="86"/>
      <c r="E43" s="90"/>
      <c r="F43" s="86"/>
      <c r="G43" s="86"/>
    </row>
    <row r="44" spans="1:7" ht="18.75">
      <c r="A44" s="25"/>
      <c r="B44" s="25"/>
      <c r="C44" s="90"/>
      <c r="D44" s="86"/>
      <c r="E44" s="90"/>
      <c r="F44" s="86"/>
      <c r="G44" s="86"/>
    </row>
    <row r="45" spans="1:7" ht="18.75">
      <c r="A45" s="25" t="s">
        <v>79</v>
      </c>
      <c r="B45" s="25"/>
      <c r="C45" s="90">
        <f>C25+C32+C40+C42</f>
        <v>25747</v>
      </c>
      <c r="D45" s="91"/>
      <c r="E45" s="90">
        <f>E25+E32+E40+E42</f>
        <v>-3057</v>
      </c>
      <c r="F45" s="91"/>
      <c r="G45" s="91"/>
    </row>
    <row r="46" spans="1:7" ht="18.75">
      <c r="A46" s="25"/>
      <c r="B46" s="25"/>
      <c r="C46" s="90"/>
      <c r="D46" s="86"/>
      <c r="E46" s="90"/>
      <c r="F46" s="86"/>
      <c r="G46" s="86"/>
    </row>
    <row r="47" spans="1:7" ht="18.75">
      <c r="A47" s="25" t="s">
        <v>80</v>
      </c>
      <c r="B47" s="25"/>
      <c r="C47" s="90">
        <v>30444</v>
      </c>
      <c r="D47" s="88"/>
      <c r="E47" s="90">
        <v>45194</v>
      </c>
      <c r="F47" s="88"/>
      <c r="G47" s="89"/>
    </row>
    <row r="48" spans="1:7" ht="18.75">
      <c r="A48" s="25"/>
      <c r="B48" s="25"/>
      <c r="C48" s="90"/>
      <c r="D48" s="86"/>
      <c r="E48" s="90"/>
      <c r="F48" s="86"/>
      <c r="G48" s="86"/>
    </row>
    <row r="49" spans="1:7" ht="19.5" thickBot="1">
      <c r="A49" s="25" t="s">
        <v>81</v>
      </c>
      <c r="B49" s="25"/>
      <c r="C49" s="97">
        <f>C47+C45</f>
        <v>56191</v>
      </c>
      <c r="D49" s="91"/>
      <c r="E49" s="97">
        <f>E47+E45</f>
        <v>42137</v>
      </c>
      <c r="F49" s="91"/>
      <c r="G49" s="91"/>
    </row>
    <row r="50" spans="1:7" ht="19.5" thickTop="1">
      <c r="A50" s="25"/>
      <c r="B50" s="25"/>
      <c r="C50" s="90"/>
      <c r="D50" s="86"/>
      <c r="E50" s="90"/>
      <c r="F50" s="86"/>
      <c r="G50" s="86"/>
    </row>
    <row r="51" spans="1:7" ht="18.75">
      <c r="A51" s="73"/>
      <c r="B51" s="25"/>
      <c r="C51" s="90"/>
      <c r="D51" s="86"/>
      <c r="F51" s="86"/>
      <c r="G51" s="86"/>
    </row>
    <row r="52" spans="1:7" ht="18.75">
      <c r="A52" s="25"/>
      <c r="B52" s="25"/>
      <c r="C52" s="89"/>
      <c r="D52" s="86"/>
      <c r="E52" s="88"/>
      <c r="F52" s="86"/>
      <c r="G52" s="86"/>
    </row>
    <row r="53" spans="1:7" ht="18.75">
      <c r="A53" s="73"/>
      <c r="B53" s="25"/>
      <c r="C53" s="88"/>
      <c r="D53" s="86"/>
      <c r="E53" s="89"/>
      <c r="F53" s="86"/>
      <c r="G53" s="86"/>
    </row>
    <row r="54" spans="1:7" ht="18.75">
      <c r="A54" s="25"/>
      <c r="B54" s="25"/>
      <c r="C54" s="88"/>
      <c r="D54" s="86"/>
      <c r="E54" s="88"/>
      <c r="F54" s="86"/>
      <c r="G54" s="86"/>
    </row>
    <row r="55" spans="1:7" ht="18.75">
      <c r="A55" s="25"/>
      <c r="B55" s="25"/>
      <c r="C55" s="88"/>
      <c r="D55" s="86"/>
      <c r="E55" s="88"/>
      <c r="F55" s="86"/>
      <c r="G55" s="86"/>
    </row>
    <row r="56" spans="1:7" ht="18.75">
      <c r="A56" s="25"/>
      <c r="B56" s="25"/>
      <c r="C56" s="90"/>
      <c r="D56" s="86"/>
      <c r="E56" s="90"/>
      <c r="F56" s="86"/>
      <c r="G56" s="86"/>
    </row>
    <row r="57" spans="1:7" ht="18.75">
      <c r="A57" s="25"/>
      <c r="B57" s="25"/>
      <c r="C57" s="90"/>
      <c r="D57" s="86"/>
      <c r="E57" s="90"/>
      <c r="F57" s="86"/>
      <c r="G57" s="86"/>
    </row>
    <row r="58" spans="1:7" ht="18.75">
      <c r="A58" s="73" t="s">
        <v>103</v>
      </c>
      <c r="B58" s="25"/>
      <c r="C58" s="90"/>
      <c r="D58" s="86"/>
      <c r="E58" s="90"/>
      <c r="F58" s="86"/>
      <c r="G58" s="86"/>
    </row>
    <row r="59" spans="1:7" ht="18.75">
      <c r="A59" s="25"/>
      <c r="B59" s="25"/>
      <c r="C59" s="90"/>
      <c r="D59" s="86"/>
      <c r="E59" s="90"/>
      <c r="F59" s="86"/>
      <c r="G59" s="86"/>
    </row>
    <row r="61" spans="2:5" ht="12.75">
      <c r="B61" t="s">
        <v>82</v>
      </c>
      <c r="C61" s="99">
        <f>4788+1090</f>
        <v>5878</v>
      </c>
      <c r="E61" s="98">
        <f>1598+1775</f>
        <v>3373</v>
      </c>
    </row>
    <row r="62" spans="2:5" ht="12.75">
      <c r="B62" t="s">
        <v>83</v>
      </c>
      <c r="C62" s="98">
        <f>42336+7986</f>
        <v>50322</v>
      </c>
      <c r="E62" s="99">
        <f>41032-1775</f>
        <v>39257</v>
      </c>
    </row>
    <row r="63" spans="2:5" ht="12.75">
      <c r="B63" t="s">
        <v>84</v>
      </c>
      <c r="C63" s="98">
        <v>-9</v>
      </c>
      <c r="E63" s="98">
        <v>-493</v>
      </c>
    </row>
    <row r="64" spans="3:5" ht="13.5" thickBot="1">
      <c r="C64" s="100">
        <f>SUM(C61:C63)</f>
        <v>56191</v>
      </c>
      <c r="E64" s="100">
        <f>SUM(E61:E63)</f>
        <v>42137</v>
      </c>
    </row>
    <row r="65" ht="13.5" thickTop="1"/>
  </sheetData>
  <printOptions/>
  <pageMargins left="0.75" right="0.75" top="1" bottom="1" header="0.5" footer="0.5"/>
  <pageSetup horizontalDpi="360" verticalDpi="360" orientation="portrait" scale="5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mw</cp:lastModifiedBy>
  <cp:lastPrinted>2005-07-21T19:28:21Z</cp:lastPrinted>
  <dcterms:created xsi:type="dcterms:W3CDTF">2004-10-19T07:22:43Z</dcterms:created>
  <dcterms:modified xsi:type="dcterms:W3CDTF">2005-08-08T07:14:25Z</dcterms:modified>
  <cp:category/>
  <cp:version/>
  <cp:contentType/>
  <cp:contentStatus/>
</cp:coreProperties>
</file>